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13_ncr:1_{E0CBABF5-2206-4283-A57A-14AF4E164892}" xr6:coauthVersionLast="47" xr6:coauthVersionMax="47" xr10:uidLastSave="{00000000-0000-0000-0000-000000000000}"/>
  <bookViews>
    <workbookView xWindow="-108" yWindow="-108" windowWidth="23256" windowHeight="12456" xr2:uid="{FA1C7F20-4C30-43DA-869C-D28CF2ED20D7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" l="1"/>
  <c r="G43" i="1"/>
  <c r="F43" i="1"/>
  <c r="B43" i="1"/>
  <c r="F34" i="1"/>
  <c r="B34" i="1"/>
  <c r="H33" i="1"/>
  <c r="N32" i="1"/>
  <c r="N43" i="1" s="1"/>
  <c r="L32" i="1"/>
  <c r="H32" i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N24" i="1"/>
  <c r="N34" i="1" s="1"/>
  <c r="L24" i="1"/>
  <c r="G24" i="1"/>
  <c r="H24" i="1" s="1"/>
  <c r="G23" i="1"/>
  <c r="H23" i="1" s="1"/>
  <c r="G22" i="1"/>
  <c r="H22" i="1" s="1"/>
  <c r="H21" i="1"/>
  <c r="H20" i="1"/>
  <c r="G20" i="1"/>
  <c r="G19" i="1"/>
  <c r="H19" i="1" s="1"/>
  <c r="M16" i="1"/>
  <c r="L16" i="1"/>
  <c r="H16" i="1"/>
  <c r="H15" i="1"/>
  <c r="G15" i="1"/>
  <c r="N14" i="1"/>
  <c r="G14" i="1"/>
  <c r="H14" i="1" s="1"/>
  <c r="N13" i="1"/>
  <c r="G13" i="1"/>
  <c r="H13" i="1" s="1"/>
  <c r="N12" i="1"/>
  <c r="G12" i="1"/>
  <c r="H12" i="1" s="1"/>
  <c r="N11" i="1"/>
  <c r="H11" i="1"/>
  <c r="G11" i="1"/>
  <c r="N10" i="1"/>
  <c r="G10" i="1"/>
  <c r="H10" i="1" s="1"/>
  <c r="N9" i="1"/>
  <c r="H9" i="1"/>
  <c r="G9" i="1"/>
  <c r="N8" i="1"/>
  <c r="N16" i="1" s="1"/>
  <c r="G8" i="1"/>
  <c r="H8" i="1" s="1"/>
  <c r="N7" i="1"/>
  <c r="G7" i="1"/>
  <c r="H7" i="1" s="1"/>
  <c r="N6" i="1"/>
  <c r="G6" i="1"/>
  <c r="G34" i="1" s="1"/>
  <c r="N5" i="1"/>
  <c r="H34" i="1" l="1"/>
  <c r="H6" i="1"/>
</calcChain>
</file>

<file path=xl/sharedStrings.xml><?xml version="1.0" encoding="utf-8"?>
<sst xmlns="http://schemas.openxmlformats.org/spreadsheetml/2006/main" count="78" uniqueCount="71">
  <si>
    <t>Ringland Parish Council - Accounts August 2025/26</t>
  </si>
  <si>
    <t>2024/25</t>
  </si>
  <si>
    <t>Grants or other income received</t>
  </si>
  <si>
    <t>Money held from prev. years</t>
  </si>
  <si>
    <t>2025-26 Budget</t>
  </si>
  <si>
    <t>2025-26 Actual</t>
  </si>
  <si>
    <t>Receipts (Income)</t>
  </si>
  <si>
    <t>Administration</t>
  </si>
  <si>
    <t>Precept</t>
  </si>
  <si>
    <t>Clerk's Salary</t>
  </si>
  <si>
    <t>Canoe Permit</t>
  </si>
  <si>
    <t>Office Expenses</t>
  </si>
  <si>
    <t>Village Hall hire</t>
  </si>
  <si>
    <t>Travel Expenses</t>
  </si>
  <si>
    <t>Commons</t>
  </si>
  <si>
    <t>Training</t>
  </si>
  <si>
    <t>Recycling</t>
  </si>
  <si>
    <t>Councillor Expenses</t>
  </si>
  <si>
    <t>Wayleave</t>
  </si>
  <si>
    <t>Audit</t>
  </si>
  <si>
    <t>Grant</t>
  </si>
  <si>
    <t>Insurance</t>
  </si>
  <si>
    <t>Other</t>
  </si>
  <si>
    <t>Publication (Website)</t>
  </si>
  <si>
    <t>VAT Refund from previous yr</t>
  </si>
  <si>
    <t>ICO</t>
  </si>
  <si>
    <t>Bank Interest paid</t>
  </si>
  <si>
    <t>Subscription / Membership</t>
  </si>
  <si>
    <t>APM Refreshments</t>
  </si>
  <si>
    <t>Total</t>
  </si>
  <si>
    <t>Maintentance</t>
  </si>
  <si>
    <t>Opening Balance @ 1 April</t>
  </si>
  <si>
    <t>Opening balance @ 1 Aug</t>
  </si>
  <si>
    <t>Grass cutting</t>
  </si>
  <si>
    <t>Footpaths</t>
  </si>
  <si>
    <t>Total Receipts ytd</t>
  </si>
  <si>
    <t>receipts in month</t>
  </si>
  <si>
    <t>Notice boards</t>
  </si>
  <si>
    <t>Total Payments ytd</t>
  </si>
  <si>
    <t>payments in month</t>
  </si>
  <si>
    <t>Commercial bins</t>
  </si>
  <si>
    <t>interest in the month</t>
  </si>
  <si>
    <t>Bottle Bank (recycling)</t>
  </si>
  <si>
    <t>Village Hall</t>
  </si>
  <si>
    <t>Closing Balance</t>
  </si>
  <si>
    <t>Tree Works</t>
  </si>
  <si>
    <t>Represented by:</t>
  </si>
  <si>
    <t>Village Sign</t>
  </si>
  <si>
    <t>Bus. Current Account</t>
  </si>
  <si>
    <t>Defibrillator</t>
  </si>
  <si>
    <t>Bus. Reserve Account</t>
  </si>
  <si>
    <t>S137 Grant</t>
  </si>
  <si>
    <t>Villate Hall float</t>
  </si>
  <si>
    <t>-</t>
  </si>
  <si>
    <t>Community Events</t>
  </si>
  <si>
    <t>RPC Events</t>
  </si>
  <si>
    <t>Projects</t>
  </si>
  <si>
    <t>VAT yet to be reclaimed</t>
  </si>
  <si>
    <t>Closing balance at 31Aug</t>
  </si>
  <si>
    <t>Sub Total - Reocurring Exp.</t>
  </si>
  <si>
    <t>Projects (EMR)</t>
  </si>
  <si>
    <t>River Green Parking</t>
  </si>
  <si>
    <t>Building Contingency</t>
  </si>
  <si>
    <t>Village Hall Car Park</t>
  </si>
  <si>
    <t>Church Green</t>
  </si>
  <si>
    <t>Election</t>
  </si>
  <si>
    <t>Earmarked Reserves (EMR)</t>
  </si>
  <si>
    <t>Sub Total - Projects</t>
  </si>
  <si>
    <t>General Reserves</t>
  </si>
  <si>
    <r>
      <rPr>
        <b/>
        <sz val="12"/>
        <color rgb="FFFF0000"/>
        <rFont val="Calibri"/>
        <family val="2"/>
      </rPr>
      <t>Over</t>
    </r>
    <r>
      <rPr>
        <b/>
        <sz val="12"/>
        <color theme="1"/>
        <rFont val="Calibri"/>
        <family val="2"/>
      </rPr>
      <t>/  Under Spent</t>
    </r>
  </si>
  <si>
    <t>Payments (Expenditure)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</si>
</sst>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FF0000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  <font>
      <sz val="13"/>
      <color theme="1"/>
      <name val="Calibri"/>
      <family val="2"/>
    </font>
    <font>
      <b/>
      <sz val="11"/>
      <color theme="1"/>
      <name val="Calibri"/>
      <family val="2"/>
    </font>
    <font>
      <sz val="11"/>
      <color rgb="FF002060"/>
      <name val="Calibri"/>
      <family val="2"/>
    </font>
    <font>
      <sz val="10"/>
      <color rgb="FF00206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rgb="FF00206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8" fillId="0" borderId="0" xfId="0" applyFont="1"/>
    <xf numFmtId="4" fontId="3" fillId="0" borderId="0" xfId="0" applyNumberFormat="1" applyFont="1"/>
    <xf numFmtId="0" fontId="3" fillId="2" borderId="0" xfId="0" applyFont="1" applyFill="1"/>
    <xf numFmtId="10" fontId="3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" fontId="9" fillId="0" borderId="0" xfId="0" applyNumberFormat="1" applyFont="1"/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/>
    </xf>
    <xf numFmtId="4" fontId="11" fillId="0" borderId="0" xfId="0" applyNumberFormat="1" applyFont="1"/>
    <xf numFmtId="4" fontId="11" fillId="0" borderId="1" xfId="0" applyNumberFormat="1" applyFont="1" applyBorder="1"/>
    <xf numFmtId="4" fontId="11" fillId="0" borderId="0" xfId="1" applyNumberFormat="1" applyFont="1"/>
    <xf numFmtId="4" fontId="3" fillId="0" borderId="0" xfId="1" applyNumberFormat="1" applyFont="1"/>
    <xf numFmtId="4" fontId="12" fillId="0" borderId="0" xfId="0" applyNumberFormat="1" applyFont="1"/>
    <xf numFmtId="4" fontId="13" fillId="0" borderId="0" xfId="0" applyNumberFormat="1" applyFont="1"/>
    <xf numFmtId="4" fontId="14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 vertical="center"/>
    </xf>
    <xf numFmtId="4" fontId="3" fillId="0" borderId="0" xfId="1" applyNumberFormat="1" applyFont="1" applyAlignment="1">
      <alignment horizontal="center"/>
    </xf>
    <xf numFmtId="4" fontId="3" fillId="0" borderId="0" xfId="1" applyNumberFormat="1" applyFont="1" applyBorder="1"/>
    <xf numFmtId="4" fontId="11" fillId="0" borderId="1" xfId="1" applyNumberFormat="1" applyFont="1" applyBorder="1"/>
    <xf numFmtId="4" fontId="15" fillId="0" borderId="0" xfId="0" applyNumberFormat="1" applyFont="1"/>
    <xf numFmtId="4" fontId="11" fillId="0" borderId="1" xfId="0" applyNumberFormat="1" applyFont="1" applyBorder="1" applyAlignment="1">
      <alignment horizontal="right"/>
    </xf>
    <xf numFmtId="0" fontId="11" fillId="2" borderId="0" xfId="0" applyFont="1" applyFill="1"/>
    <xf numFmtId="0" fontId="11" fillId="0" borderId="1" xfId="0" applyFont="1" applyBorder="1"/>
    <xf numFmtId="9" fontId="3" fillId="0" borderId="0" xfId="1" applyFont="1"/>
    <xf numFmtId="4" fontId="16" fillId="0" borderId="0" xfId="0" applyNumberFormat="1" applyFont="1" applyAlignment="1">
      <alignment horizontal="right"/>
    </xf>
    <xf numFmtId="4" fontId="11" fillId="0" borderId="1" xfId="0" applyNumberFormat="1" applyFont="1" applyBorder="1" applyAlignment="1">
      <alignment horizontal="center"/>
    </xf>
    <xf numFmtId="0" fontId="6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ingland%20PC\Dropbox\RINGLAND%20PARISH%20COUNCIL\Accounts\Accounts%202025-26\RPC%20Cashbook%202025-26.xlsx" TargetMode="External"/><Relationship Id="rId1" Type="http://schemas.openxmlformats.org/officeDocument/2006/relationships/externalLinkPath" Target="RPC%20Cashbook%20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ounts 2025-26"/>
      <sheetName val="Receipt"/>
      <sheetName val="Payments"/>
      <sheetName val="VAT 126"/>
      <sheetName val="VATlist"/>
      <sheetName val="Bank Recs"/>
      <sheetName val="Business Resv. AC"/>
      <sheetName val="Variances"/>
      <sheetName val="Payments over £100"/>
      <sheetName val="Payroll"/>
      <sheetName val="Canoe &amp; Boat permit"/>
      <sheetName val="RPC Events"/>
      <sheetName val="Est Accs 2025-6 &amp; Budget 2026-7"/>
      <sheetName val="Budget 2025-26"/>
    </sheetNames>
    <sheetDataSet>
      <sheetData sheetId="0"/>
      <sheetData sheetId="1">
        <row r="89">
          <cell r="G89">
            <v>4350</v>
          </cell>
          <cell r="H89">
            <v>265</v>
          </cell>
          <cell r="I89">
            <v>894.61</v>
          </cell>
          <cell r="J89">
            <v>0</v>
          </cell>
          <cell r="K89">
            <v>0</v>
          </cell>
          <cell r="L89">
            <v>0</v>
          </cell>
          <cell r="M89">
            <v>200</v>
          </cell>
          <cell r="N89">
            <v>0.01</v>
          </cell>
          <cell r="O89">
            <v>1684.92</v>
          </cell>
        </row>
      </sheetData>
      <sheetData sheetId="2">
        <row r="90">
          <cell r="J90">
            <v>1752.39</v>
          </cell>
          <cell r="K90">
            <v>86.149999999999991</v>
          </cell>
          <cell r="L90">
            <v>412.71</v>
          </cell>
          <cell r="M90">
            <v>92.7</v>
          </cell>
          <cell r="N90">
            <v>0</v>
          </cell>
          <cell r="O90">
            <v>0</v>
          </cell>
          <cell r="P90">
            <v>322</v>
          </cell>
          <cell r="Q90">
            <v>783.37</v>
          </cell>
          <cell r="R90">
            <v>71.400000000000006</v>
          </cell>
          <cell r="S90">
            <v>0</v>
          </cell>
          <cell r="T90">
            <v>205.32999999999998</v>
          </cell>
          <cell r="U90">
            <v>2100</v>
          </cell>
          <cell r="V90">
            <v>0</v>
          </cell>
          <cell r="W90">
            <v>449.76</v>
          </cell>
          <cell r="X90">
            <v>143</v>
          </cell>
          <cell r="Y90">
            <v>1311.96</v>
          </cell>
          <cell r="Z90">
            <v>780</v>
          </cell>
          <cell r="AA90">
            <v>7212.83</v>
          </cell>
          <cell r="AB90">
            <v>0</v>
          </cell>
          <cell r="AC90">
            <v>0</v>
          </cell>
          <cell r="AD90">
            <v>0</v>
          </cell>
          <cell r="AE90">
            <v>81.36</v>
          </cell>
          <cell r="AF90">
            <v>0</v>
          </cell>
        </row>
      </sheetData>
      <sheetData sheetId="3"/>
      <sheetData sheetId="4"/>
      <sheetData sheetId="5"/>
      <sheetData sheetId="6">
        <row r="21">
          <cell r="C21">
            <v>37.9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D821-CF68-4EE3-82A5-EEF727C5A371}">
  <dimension ref="A1:O44"/>
  <sheetViews>
    <sheetView tabSelected="1" topLeftCell="A2" workbookViewId="0">
      <selection activeCell="A3" sqref="A3"/>
    </sheetView>
  </sheetViews>
  <sheetFormatPr defaultRowHeight="14.4" x14ac:dyDescent="0.3"/>
  <cols>
    <col min="1" max="1" width="23.5546875" customWidth="1"/>
    <col min="11" max="11" width="25.109375" customWidth="1"/>
  </cols>
  <sheetData>
    <row r="1" spans="1:15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spans="1:15" ht="18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</row>
    <row r="3" spans="1:15" ht="72" x14ac:dyDescent="0.35">
      <c r="A3" s="3" t="s">
        <v>70</v>
      </c>
      <c r="B3" s="4" t="s">
        <v>1</v>
      </c>
      <c r="C3" s="5"/>
      <c r="D3" s="6" t="s">
        <v>2</v>
      </c>
      <c r="E3" s="6" t="s">
        <v>3</v>
      </c>
      <c r="F3" s="7" t="s">
        <v>4</v>
      </c>
      <c r="G3" s="7" t="s">
        <v>5</v>
      </c>
      <c r="H3" s="7" t="s">
        <v>69</v>
      </c>
      <c r="I3" s="8"/>
      <c r="J3" s="9"/>
      <c r="K3" s="10" t="s">
        <v>6</v>
      </c>
      <c r="L3" s="11" t="s">
        <v>1</v>
      </c>
      <c r="M3" s="7" t="s">
        <v>4</v>
      </c>
      <c r="N3" s="7" t="s">
        <v>5</v>
      </c>
      <c r="O3" s="12"/>
    </row>
    <row r="4" spans="1:15" ht="17.399999999999999" x14ac:dyDescent="0.35">
      <c r="A4" s="2"/>
      <c r="B4" s="13"/>
      <c r="C4" s="14"/>
      <c r="D4" s="2"/>
      <c r="E4" s="13"/>
      <c r="F4" s="13"/>
      <c r="G4" s="13"/>
      <c r="H4" s="13"/>
      <c r="I4" s="14"/>
      <c r="J4" s="2"/>
      <c r="K4" s="13"/>
      <c r="L4" s="15"/>
      <c r="M4" s="16"/>
      <c r="N4" s="2"/>
      <c r="O4" s="17"/>
    </row>
    <row r="5" spans="1:15" x14ac:dyDescent="0.3">
      <c r="A5" s="18" t="s">
        <v>7</v>
      </c>
      <c r="B5" s="13"/>
      <c r="C5" s="14"/>
      <c r="D5" s="2"/>
      <c r="E5" s="13"/>
      <c r="F5" s="13"/>
      <c r="G5" s="13"/>
      <c r="H5" s="13"/>
      <c r="I5" s="14"/>
      <c r="J5" s="2"/>
      <c r="K5" s="13" t="s">
        <v>8</v>
      </c>
      <c r="L5" s="13">
        <v>8290</v>
      </c>
      <c r="M5" s="19">
        <v>8700</v>
      </c>
      <c r="N5" s="13">
        <f>[1]Receipt!G89</f>
        <v>4350</v>
      </c>
      <c r="O5" s="2"/>
    </row>
    <row r="6" spans="1:15" x14ac:dyDescent="0.3">
      <c r="A6" s="2" t="s">
        <v>9</v>
      </c>
      <c r="B6" s="13">
        <v>5015.8</v>
      </c>
      <c r="C6" s="14"/>
      <c r="D6" s="2"/>
      <c r="E6" s="13"/>
      <c r="F6" s="13">
        <v>4500</v>
      </c>
      <c r="G6" s="13">
        <f>[1]Payments!J90+[1]Payments!L90</f>
        <v>2165.1</v>
      </c>
      <c r="H6" s="13">
        <f>F6-G6</f>
        <v>2334.9</v>
      </c>
      <c r="I6" s="14"/>
      <c r="J6" s="2"/>
      <c r="K6" s="13" t="s">
        <v>10</v>
      </c>
      <c r="L6" s="13">
        <v>360</v>
      </c>
      <c r="M6" s="19">
        <v>350</v>
      </c>
      <c r="N6" s="13">
        <f>[1]Receipt!H89</f>
        <v>265</v>
      </c>
      <c r="O6" s="2"/>
    </row>
    <row r="7" spans="1:15" x14ac:dyDescent="0.3">
      <c r="A7" s="2" t="s">
        <v>11</v>
      </c>
      <c r="B7" s="13">
        <v>277.33999999999997</v>
      </c>
      <c r="C7" s="14"/>
      <c r="D7" s="2"/>
      <c r="E7" s="13"/>
      <c r="F7" s="13">
        <v>450</v>
      </c>
      <c r="G7" s="13">
        <f>[1]Payments!K90</f>
        <v>86.149999999999991</v>
      </c>
      <c r="H7" s="13">
        <f>SUM(F7-G7)</f>
        <v>363.85</v>
      </c>
      <c r="I7" s="14"/>
      <c r="J7" s="2"/>
      <c r="K7" s="13" t="s">
        <v>12</v>
      </c>
      <c r="L7" s="13">
        <v>1544</v>
      </c>
      <c r="M7" s="19">
        <v>1000</v>
      </c>
      <c r="N7" s="13">
        <f>[1]Receipt!I89</f>
        <v>894.61</v>
      </c>
      <c r="O7" s="2"/>
    </row>
    <row r="8" spans="1:15" x14ac:dyDescent="0.3">
      <c r="A8" s="2" t="s">
        <v>13</v>
      </c>
      <c r="B8" s="20">
        <v>0</v>
      </c>
      <c r="C8" s="14"/>
      <c r="D8" s="2"/>
      <c r="E8" s="13"/>
      <c r="F8" s="13">
        <v>100</v>
      </c>
      <c r="G8" s="13">
        <f>[1]Payments!M90</f>
        <v>92.7</v>
      </c>
      <c r="H8" s="13">
        <f t="shared" ref="H8:H11" si="0">SUM(F8-G8)</f>
        <v>7.2999999999999972</v>
      </c>
      <c r="I8" s="14"/>
      <c r="J8" s="2"/>
      <c r="K8" s="13" t="s">
        <v>14</v>
      </c>
      <c r="L8" s="13">
        <v>5382.48</v>
      </c>
      <c r="M8" s="19"/>
      <c r="N8" s="13">
        <f>[1]Receipt!J89</f>
        <v>0</v>
      </c>
      <c r="O8" s="2"/>
    </row>
    <row r="9" spans="1:15" x14ac:dyDescent="0.3">
      <c r="A9" s="2" t="s">
        <v>15</v>
      </c>
      <c r="B9" s="13">
        <v>0</v>
      </c>
      <c r="C9" s="14"/>
      <c r="D9" s="2"/>
      <c r="E9" s="13"/>
      <c r="F9" s="13">
        <v>250</v>
      </c>
      <c r="G9" s="13">
        <f>[1]Payments!N90</f>
        <v>0</v>
      </c>
      <c r="H9" s="13">
        <f t="shared" si="0"/>
        <v>250</v>
      </c>
      <c r="I9" s="14"/>
      <c r="J9" s="2"/>
      <c r="K9" s="13" t="s">
        <v>16</v>
      </c>
      <c r="L9" s="13">
        <v>252.7</v>
      </c>
      <c r="M9" s="19"/>
      <c r="N9" s="13">
        <f>[1]Receipt!K89</f>
        <v>0</v>
      </c>
      <c r="O9" s="2"/>
    </row>
    <row r="10" spans="1:15" x14ac:dyDescent="0.3">
      <c r="A10" s="2" t="s">
        <v>17</v>
      </c>
      <c r="B10" s="21">
        <v>0</v>
      </c>
      <c r="C10" s="14"/>
      <c r="D10" s="2"/>
      <c r="E10" s="13"/>
      <c r="F10" s="13">
        <v>100</v>
      </c>
      <c r="G10" s="13">
        <f>[1]Payments!O90</f>
        <v>0</v>
      </c>
      <c r="H10" s="13">
        <f t="shared" si="0"/>
        <v>100</v>
      </c>
      <c r="I10" s="14"/>
      <c r="J10" s="2"/>
      <c r="K10" s="13" t="s">
        <v>18</v>
      </c>
      <c r="L10" s="13">
        <v>37.119999999999997</v>
      </c>
      <c r="M10" s="19"/>
      <c r="N10" s="13">
        <f>[1]Receipt!L89</f>
        <v>0</v>
      </c>
      <c r="O10" s="2"/>
    </row>
    <row r="11" spans="1:15" x14ac:dyDescent="0.3">
      <c r="A11" s="2" t="s">
        <v>19</v>
      </c>
      <c r="B11" s="13">
        <v>125</v>
      </c>
      <c r="C11" s="14"/>
      <c r="D11" s="2"/>
      <c r="E11" s="13"/>
      <c r="F11" s="13">
        <v>100</v>
      </c>
      <c r="G11" s="13">
        <f>[1]Payments!P90</f>
        <v>322</v>
      </c>
      <c r="H11" s="13">
        <f t="shared" si="0"/>
        <v>-222</v>
      </c>
      <c r="I11" s="14"/>
      <c r="J11" s="2"/>
      <c r="K11" s="13" t="s">
        <v>20</v>
      </c>
      <c r="L11" s="13">
        <v>700</v>
      </c>
      <c r="M11" s="19"/>
      <c r="N11" s="13">
        <f>[1]Receipt!M89</f>
        <v>200</v>
      </c>
      <c r="O11" s="2"/>
    </row>
    <row r="12" spans="1:15" x14ac:dyDescent="0.3">
      <c r="A12" s="2" t="s">
        <v>21</v>
      </c>
      <c r="B12" s="13">
        <v>918.11</v>
      </c>
      <c r="C12" s="14"/>
      <c r="D12" s="2"/>
      <c r="E12" s="13"/>
      <c r="F12" s="13">
        <v>1000</v>
      </c>
      <c r="G12" s="13">
        <f>[1]Payments!Q90</f>
        <v>783.37</v>
      </c>
      <c r="H12" s="13">
        <f>SUM(F12-G12)</f>
        <v>216.63</v>
      </c>
      <c r="I12" s="14"/>
      <c r="J12" s="2"/>
      <c r="K12" s="13" t="s">
        <v>22</v>
      </c>
      <c r="L12" s="13"/>
      <c r="M12" s="19"/>
      <c r="N12" s="13">
        <f>[1]Receipt!N89</f>
        <v>0.01</v>
      </c>
      <c r="O12" s="2"/>
    </row>
    <row r="13" spans="1:15" x14ac:dyDescent="0.3">
      <c r="A13" s="2" t="s">
        <v>23</v>
      </c>
      <c r="B13" s="13">
        <v>237.24</v>
      </c>
      <c r="C13" s="14"/>
      <c r="D13" s="2"/>
      <c r="E13" s="13"/>
      <c r="F13" s="13">
        <v>190</v>
      </c>
      <c r="G13" s="13">
        <f>[1]Payments!R90</f>
        <v>71.400000000000006</v>
      </c>
      <c r="H13" s="13">
        <f>SUM(F13-G13)</f>
        <v>118.6</v>
      </c>
      <c r="I13" s="14"/>
      <c r="J13" s="2"/>
      <c r="K13" s="13" t="s">
        <v>24</v>
      </c>
      <c r="L13" s="13">
        <v>1311.57</v>
      </c>
      <c r="M13" s="19"/>
      <c r="N13" s="13">
        <f>[1]Receipt!O89</f>
        <v>1684.92</v>
      </c>
      <c r="O13" s="2"/>
    </row>
    <row r="14" spans="1:15" ht="17.399999999999999" x14ac:dyDescent="0.35">
      <c r="A14" s="2" t="s">
        <v>25</v>
      </c>
      <c r="B14" s="13">
        <v>47</v>
      </c>
      <c r="C14" s="14"/>
      <c r="D14" s="2"/>
      <c r="E14" s="13"/>
      <c r="F14" s="13">
        <v>35</v>
      </c>
      <c r="G14" s="21">
        <f>[1]Payments!S90</f>
        <v>0</v>
      </c>
      <c r="H14" s="13">
        <f t="shared" ref="H14:H34" si="1">SUM(F14-G14)</f>
        <v>35</v>
      </c>
      <c r="I14" s="14"/>
      <c r="J14" s="2"/>
      <c r="K14" s="2" t="s">
        <v>26</v>
      </c>
      <c r="L14" s="13"/>
      <c r="M14" s="13"/>
      <c r="N14" s="13">
        <f>'[1]Business Resv. AC'!C21</f>
        <v>37.9</v>
      </c>
      <c r="O14" s="17"/>
    </row>
    <row r="15" spans="1:15" x14ac:dyDescent="0.3">
      <c r="A15" s="2" t="s">
        <v>27</v>
      </c>
      <c r="B15" s="13">
        <v>117.61</v>
      </c>
      <c r="C15" s="14"/>
      <c r="D15" s="2"/>
      <c r="E15" s="13"/>
      <c r="F15" s="13">
        <v>240</v>
      </c>
      <c r="G15" s="21">
        <f>[1]Payments!T90</f>
        <v>205.32999999999998</v>
      </c>
      <c r="H15" s="13">
        <f t="shared" si="1"/>
        <v>34.670000000000016</v>
      </c>
      <c r="I15" s="14"/>
      <c r="J15" s="2"/>
      <c r="K15" s="2"/>
      <c r="L15" s="2"/>
      <c r="M15" s="2"/>
      <c r="N15" s="2"/>
      <c r="O15" s="2"/>
    </row>
    <row r="16" spans="1:15" ht="15" thickBot="1" x14ac:dyDescent="0.35">
      <c r="A16" s="2" t="s">
        <v>28</v>
      </c>
      <c r="B16" s="21">
        <v>0</v>
      </c>
      <c r="C16" s="14"/>
      <c r="D16" s="2"/>
      <c r="E16" s="13"/>
      <c r="F16" s="13">
        <v>25</v>
      </c>
      <c r="G16" s="21">
        <v>0</v>
      </c>
      <c r="H16" s="13">
        <f t="shared" si="1"/>
        <v>25</v>
      </c>
      <c r="I16" s="14"/>
      <c r="J16" s="2"/>
      <c r="K16" s="22" t="s">
        <v>29</v>
      </c>
      <c r="L16" s="23">
        <f>SUM(L5:L15)</f>
        <v>17877.870000000003</v>
      </c>
      <c r="M16" s="23">
        <f>SUM(M5:M14)</f>
        <v>10050</v>
      </c>
      <c r="N16" s="23">
        <f>SUM(N5:N14)</f>
        <v>7432.44</v>
      </c>
      <c r="O16" s="13"/>
    </row>
    <row r="17" spans="1:15" ht="15" thickTop="1" x14ac:dyDescent="0.3">
      <c r="A17" s="18"/>
      <c r="B17" s="2"/>
      <c r="C17" s="14"/>
      <c r="D17" s="2"/>
      <c r="E17" s="13"/>
      <c r="F17" s="13"/>
      <c r="G17" s="21"/>
      <c r="H17" s="13"/>
      <c r="I17" s="14"/>
      <c r="J17" s="2"/>
      <c r="K17" s="2"/>
      <c r="L17" s="2"/>
      <c r="M17" s="2"/>
      <c r="N17" s="2"/>
      <c r="O17" s="2"/>
    </row>
    <row r="18" spans="1:15" x14ac:dyDescent="0.3">
      <c r="A18" s="18" t="s">
        <v>30</v>
      </c>
      <c r="B18" s="2"/>
      <c r="C18" s="14"/>
      <c r="D18" s="2"/>
      <c r="E18" s="13"/>
      <c r="F18" s="13"/>
      <c r="G18" s="21"/>
      <c r="H18" s="13"/>
      <c r="I18" s="14"/>
      <c r="J18" s="2"/>
      <c r="K18" s="22" t="s">
        <v>31</v>
      </c>
      <c r="L18" s="24">
        <v>23872.33</v>
      </c>
      <c r="M18" s="19"/>
      <c r="N18" s="22">
        <v>16728.32</v>
      </c>
      <c r="O18" s="18" t="s">
        <v>32</v>
      </c>
    </row>
    <row r="19" spans="1:15" x14ac:dyDescent="0.3">
      <c r="A19" s="2" t="s">
        <v>33</v>
      </c>
      <c r="B19" s="13">
        <v>3780</v>
      </c>
      <c r="C19" s="14"/>
      <c r="D19" s="2"/>
      <c r="E19" s="13"/>
      <c r="F19" s="13">
        <v>4600</v>
      </c>
      <c r="G19" s="21">
        <f>[1]Payments!U90</f>
        <v>2100</v>
      </c>
      <c r="H19" s="13">
        <f t="shared" si="1"/>
        <v>2500</v>
      </c>
      <c r="I19" s="14"/>
      <c r="J19" s="2"/>
      <c r="K19" s="13"/>
      <c r="L19" s="13"/>
      <c r="M19" s="19"/>
      <c r="N19" s="13"/>
      <c r="O19" s="2"/>
    </row>
    <row r="20" spans="1:15" x14ac:dyDescent="0.3">
      <c r="A20" s="2" t="s">
        <v>34</v>
      </c>
      <c r="B20" s="21">
        <v>0</v>
      </c>
      <c r="C20" s="14"/>
      <c r="D20" s="2"/>
      <c r="E20" s="13"/>
      <c r="F20" s="13">
        <v>250</v>
      </c>
      <c r="G20" s="21">
        <f>[1]Payments!V90</f>
        <v>0</v>
      </c>
      <c r="H20" s="13">
        <f t="shared" si="1"/>
        <v>250</v>
      </c>
      <c r="I20" s="14"/>
      <c r="J20" s="2"/>
      <c r="K20" s="13" t="s">
        <v>35</v>
      </c>
      <c r="L20" s="25">
        <v>7432.44</v>
      </c>
      <c r="M20" s="19"/>
      <c r="N20" s="13">
        <v>601.61</v>
      </c>
      <c r="O20" s="2" t="s">
        <v>36</v>
      </c>
    </row>
    <row r="21" spans="1:15" x14ac:dyDescent="0.3">
      <c r="A21" s="2" t="s">
        <v>37</v>
      </c>
      <c r="B21" s="21">
        <v>0</v>
      </c>
      <c r="C21" s="14"/>
      <c r="D21" s="2"/>
      <c r="E21" s="13"/>
      <c r="F21" s="13">
        <v>250</v>
      </c>
      <c r="G21" s="21">
        <v>0</v>
      </c>
      <c r="H21" s="13">
        <f t="shared" si="1"/>
        <v>250</v>
      </c>
      <c r="I21" s="14"/>
      <c r="J21" s="2"/>
      <c r="K21" s="13" t="s">
        <v>38</v>
      </c>
      <c r="L21" s="25">
        <v>15804.96</v>
      </c>
      <c r="M21" s="19"/>
      <c r="N21" s="13">
        <v>1835.73</v>
      </c>
      <c r="O21" s="2" t="s">
        <v>39</v>
      </c>
    </row>
    <row r="22" spans="1:15" x14ac:dyDescent="0.3">
      <c r="A22" s="2" t="s">
        <v>40</v>
      </c>
      <c r="B22" s="13">
        <v>449.76</v>
      </c>
      <c r="C22" s="14"/>
      <c r="D22" s="2"/>
      <c r="E22" s="13"/>
      <c r="F22" s="13">
        <v>900</v>
      </c>
      <c r="G22" s="21">
        <f>[1]Payments!W90</f>
        <v>449.76</v>
      </c>
      <c r="H22" s="13">
        <f t="shared" si="1"/>
        <v>450.24</v>
      </c>
      <c r="I22" s="14"/>
      <c r="J22" s="2"/>
      <c r="K22" s="26"/>
      <c r="L22" s="26"/>
      <c r="M22" s="27"/>
      <c r="N22" s="26">
        <v>5.61</v>
      </c>
      <c r="O22" s="13" t="s">
        <v>41</v>
      </c>
    </row>
    <row r="23" spans="1:15" x14ac:dyDescent="0.3">
      <c r="A23" s="2" t="s">
        <v>42</v>
      </c>
      <c r="B23" s="21">
        <v>81.239999999999995</v>
      </c>
      <c r="C23" s="14"/>
      <c r="D23" s="2"/>
      <c r="E23" s="13"/>
      <c r="F23" s="13">
        <v>100</v>
      </c>
      <c r="G23" s="21">
        <f>[1]Payments!X90</f>
        <v>143</v>
      </c>
      <c r="H23" s="13">
        <f t="shared" si="1"/>
        <v>-43</v>
      </c>
      <c r="I23" s="14"/>
      <c r="J23" s="2"/>
      <c r="K23" s="2"/>
      <c r="L23" s="2"/>
      <c r="M23" s="2"/>
      <c r="N23" s="2"/>
      <c r="O23" s="2"/>
    </row>
    <row r="24" spans="1:15" ht="15" thickBot="1" x14ac:dyDescent="0.35">
      <c r="A24" s="2" t="s">
        <v>43</v>
      </c>
      <c r="B24" s="21">
        <v>675.69</v>
      </c>
      <c r="C24" s="14"/>
      <c r="D24" s="2"/>
      <c r="E24" s="13"/>
      <c r="F24" s="13">
        <v>1800</v>
      </c>
      <c r="G24" s="21">
        <f>[1]Payments!Y90</f>
        <v>1311.96</v>
      </c>
      <c r="H24" s="13">
        <f t="shared" si="1"/>
        <v>488.03999999999996</v>
      </c>
      <c r="I24" s="14"/>
      <c r="J24" s="2"/>
      <c r="K24" s="22" t="s">
        <v>44</v>
      </c>
      <c r="L24" s="23">
        <f>(L18+L20+L22)-L21</f>
        <v>15499.810000000001</v>
      </c>
      <c r="M24" s="19"/>
      <c r="N24" s="23">
        <f>SUM(N18+N20-N21+N22)</f>
        <v>15499.810000000001</v>
      </c>
      <c r="O24" s="28"/>
    </row>
    <row r="25" spans="1:15" ht="15" thickTop="1" x14ac:dyDescent="0.3">
      <c r="A25" s="2" t="s">
        <v>45</v>
      </c>
      <c r="B25" s="13">
        <v>0</v>
      </c>
      <c r="C25" s="14"/>
      <c r="D25" s="2"/>
      <c r="E25" s="13"/>
      <c r="F25" s="13">
        <v>1200</v>
      </c>
      <c r="G25" s="21">
        <f>[1]Payments!Z90</f>
        <v>780</v>
      </c>
      <c r="H25" s="13">
        <f t="shared" si="1"/>
        <v>420</v>
      </c>
      <c r="I25" s="14"/>
      <c r="J25" s="2"/>
      <c r="K25" s="2"/>
      <c r="L25" s="2"/>
      <c r="M25" s="2"/>
      <c r="N25" s="2"/>
      <c r="O25" s="2"/>
    </row>
    <row r="26" spans="1:15" x14ac:dyDescent="0.3">
      <c r="A26" s="2" t="s">
        <v>14</v>
      </c>
      <c r="B26" s="21">
        <v>0</v>
      </c>
      <c r="C26" s="14"/>
      <c r="D26" s="2"/>
      <c r="E26" s="13"/>
      <c r="F26" s="13">
        <v>800</v>
      </c>
      <c r="G26" s="21">
        <f>[1]Payments!AA90</f>
        <v>7212.83</v>
      </c>
      <c r="H26" s="13">
        <f t="shared" si="1"/>
        <v>-6412.83</v>
      </c>
      <c r="I26" s="14"/>
      <c r="J26" s="2"/>
      <c r="K26" s="22" t="s">
        <v>46</v>
      </c>
      <c r="L26" s="13"/>
      <c r="M26" s="19"/>
      <c r="N26" s="13"/>
      <c r="O26" s="2"/>
    </row>
    <row r="27" spans="1:15" x14ac:dyDescent="0.3">
      <c r="A27" s="2" t="s">
        <v>47</v>
      </c>
      <c r="B27" s="21">
        <v>0</v>
      </c>
      <c r="C27" s="14"/>
      <c r="D27" s="2"/>
      <c r="E27" s="13"/>
      <c r="F27" s="13">
        <v>150</v>
      </c>
      <c r="G27" s="21">
        <f>[1]Payments!AB90</f>
        <v>0</v>
      </c>
      <c r="H27" s="13">
        <f t="shared" si="1"/>
        <v>150</v>
      </c>
      <c r="I27" s="14"/>
      <c r="J27" s="2"/>
      <c r="K27" s="13" t="s">
        <v>48</v>
      </c>
      <c r="L27" s="25">
        <v>17154.72</v>
      </c>
      <c r="M27" s="19"/>
      <c r="N27" s="13">
        <v>8744.2999999999993</v>
      </c>
      <c r="O27" s="2"/>
    </row>
    <row r="28" spans="1:15" x14ac:dyDescent="0.3">
      <c r="A28" s="2" t="s">
        <v>49</v>
      </c>
      <c r="B28" s="13">
        <v>0</v>
      </c>
      <c r="C28" s="14"/>
      <c r="D28" s="2"/>
      <c r="E28" s="13"/>
      <c r="F28" s="13">
        <v>350</v>
      </c>
      <c r="G28" s="21">
        <f>[1]Payments!AC90</f>
        <v>0</v>
      </c>
      <c r="H28" s="13">
        <f t="shared" si="1"/>
        <v>350</v>
      </c>
      <c r="I28" s="14"/>
      <c r="J28" s="2"/>
      <c r="K28" s="13" t="s">
        <v>50</v>
      </c>
      <c r="L28" s="25">
        <v>6692.12</v>
      </c>
      <c r="M28" s="19"/>
      <c r="N28" s="13">
        <v>6730.02</v>
      </c>
      <c r="O28" s="2"/>
    </row>
    <row r="29" spans="1:15" x14ac:dyDescent="0.3">
      <c r="A29" s="2" t="s">
        <v>51</v>
      </c>
      <c r="B29" s="21">
        <v>0</v>
      </c>
      <c r="C29" s="14"/>
      <c r="D29" s="2"/>
      <c r="E29" s="13"/>
      <c r="F29" s="29">
        <v>0</v>
      </c>
      <c r="G29" s="21">
        <f>[1]Payments!AD90</f>
        <v>0</v>
      </c>
      <c r="H29" s="13">
        <f t="shared" si="1"/>
        <v>0</v>
      </c>
      <c r="I29" s="14"/>
      <c r="J29" s="2"/>
      <c r="K29" s="30" t="s">
        <v>52</v>
      </c>
      <c r="L29" s="31" t="s">
        <v>53</v>
      </c>
      <c r="M29" s="19"/>
      <c r="N29" s="29" t="s">
        <v>53</v>
      </c>
      <c r="O29" s="2"/>
    </row>
    <row r="30" spans="1:15" x14ac:dyDescent="0.3">
      <c r="A30" s="2" t="s">
        <v>54</v>
      </c>
      <c r="B30" s="21">
        <v>180.51</v>
      </c>
      <c r="C30" s="14"/>
      <c r="D30" s="2"/>
      <c r="E30" s="13"/>
      <c r="F30" s="29">
        <v>0</v>
      </c>
      <c r="G30" s="21">
        <f>[1]Payments!AE90</f>
        <v>81.36</v>
      </c>
      <c r="H30" s="13">
        <f t="shared" si="1"/>
        <v>-81.36</v>
      </c>
      <c r="I30" s="14"/>
      <c r="J30" s="2"/>
      <c r="K30" s="30" t="s">
        <v>55</v>
      </c>
      <c r="L30" s="32">
        <v>25.49</v>
      </c>
      <c r="M30" s="19"/>
      <c r="N30" s="21">
        <v>25.49</v>
      </c>
      <c r="O30" s="2"/>
    </row>
    <row r="31" spans="1:15" x14ac:dyDescent="0.3">
      <c r="A31" s="2" t="s">
        <v>56</v>
      </c>
      <c r="B31" s="13">
        <v>12695.28</v>
      </c>
      <c r="C31" s="14"/>
      <c r="D31" s="2"/>
      <c r="E31" s="13"/>
      <c r="F31" s="29">
        <v>0</v>
      </c>
      <c r="G31" s="21">
        <f>[1]Payments!AF90</f>
        <v>0</v>
      </c>
      <c r="H31" s="13">
        <f t="shared" si="1"/>
        <v>0</v>
      </c>
      <c r="I31" s="14"/>
      <c r="J31" s="2"/>
      <c r="K31" s="30"/>
      <c r="L31" s="32"/>
      <c r="M31" s="19"/>
      <c r="N31" s="29"/>
      <c r="O31" s="2"/>
    </row>
    <row r="32" spans="1:15" ht="15" thickBot="1" x14ac:dyDescent="0.35">
      <c r="A32" s="2" t="s">
        <v>57</v>
      </c>
      <c r="B32" s="21">
        <v>1684.92</v>
      </c>
      <c r="C32" s="14"/>
      <c r="D32" s="2"/>
      <c r="E32" s="13"/>
      <c r="F32" s="29">
        <v>0</v>
      </c>
      <c r="G32" s="21">
        <v>0</v>
      </c>
      <c r="H32" s="13">
        <f t="shared" si="1"/>
        <v>0</v>
      </c>
      <c r="I32" s="14"/>
      <c r="J32" s="2"/>
      <c r="K32" s="22" t="s">
        <v>29</v>
      </c>
      <c r="L32" s="33">
        <f>SUM(L27:L31)</f>
        <v>23872.33</v>
      </c>
      <c r="M32" s="19"/>
      <c r="N32" s="23">
        <f>SUM(N27:N31)</f>
        <v>15499.81</v>
      </c>
      <c r="O32" s="34" t="s">
        <v>58</v>
      </c>
    </row>
    <row r="33" spans="1:15" ht="15" thickTop="1" x14ac:dyDescent="0.3">
      <c r="A33" s="2"/>
      <c r="B33" s="29"/>
      <c r="C33" s="14"/>
      <c r="D33" s="2"/>
      <c r="E33" s="13"/>
      <c r="F33" s="13"/>
      <c r="G33" s="29"/>
      <c r="H33" s="13">
        <f t="shared" si="1"/>
        <v>0</v>
      </c>
      <c r="I33" s="14"/>
      <c r="J33" s="2"/>
      <c r="K33" s="2"/>
      <c r="L33" s="2"/>
      <c r="M33" s="2"/>
      <c r="N33" s="2"/>
      <c r="O33" s="2"/>
    </row>
    <row r="34" spans="1:15" ht="15" thickBot="1" x14ac:dyDescent="0.35">
      <c r="A34" s="2" t="s">
        <v>59</v>
      </c>
      <c r="B34" s="35">
        <f>SUM(B6:B33)</f>
        <v>26285.5</v>
      </c>
      <c r="C34" s="36"/>
      <c r="D34" s="37"/>
      <c r="E34" s="23"/>
      <c r="F34" s="23">
        <f>SUM(F6:F33)</f>
        <v>17390</v>
      </c>
      <c r="G34" s="35">
        <f>SUM(G6:G33)</f>
        <v>15804.960000000001</v>
      </c>
      <c r="H34" s="22">
        <f t="shared" si="1"/>
        <v>1585.0399999999991</v>
      </c>
      <c r="I34" s="14"/>
      <c r="J34" s="2"/>
      <c r="K34" s="2"/>
      <c r="L34" s="2"/>
      <c r="M34" s="2"/>
      <c r="N34" s="13">
        <f>SUM(N24-N32)</f>
        <v>1.8189894035458565E-12</v>
      </c>
      <c r="O34" s="13"/>
    </row>
    <row r="35" spans="1:15" ht="15" thickTop="1" x14ac:dyDescent="0.3">
      <c r="A35" s="2"/>
      <c r="B35" s="13"/>
      <c r="C35" s="14"/>
      <c r="D35" s="2"/>
      <c r="E35" s="13"/>
      <c r="F35" s="13"/>
      <c r="G35" s="21"/>
      <c r="H35" s="13"/>
      <c r="I35" s="14"/>
      <c r="J35" s="2"/>
      <c r="K35" s="2"/>
      <c r="L35" s="2"/>
      <c r="M35" s="2"/>
      <c r="N35" s="2"/>
      <c r="O35" s="2"/>
    </row>
    <row r="36" spans="1:15" x14ac:dyDescent="0.3">
      <c r="A36" s="18" t="s">
        <v>60</v>
      </c>
      <c r="B36" s="13"/>
      <c r="C36" s="14"/>
      <c r="D36" s="2"/>
      <c r="E36" s="13"/>
      <c r="F36" s="13"/>
      <c r="G36" s="13"/>
      <c r="H36" s="13"/>
      <c r="I36" s="14"/>
      <c r="J36" s="2"/>
      <c r="K36" s="2"/>
      <c r="L36" s="2"/>
      <c r="M36" s="16"/>
      <c r="N36" s="2"/>
      <c r="O36" s="2"/>
    </row>
    <row r="37" spans="1:15" x14ac:dyDescent="0.3">
      <c r="A37" s="2" t="s">
        <v>61</v>
      </c>
      <c r="B37" s="13">
        <v>0</v>
      </c>
      <c r="C37" s="14"/>
      <c r="D37" s="2"/>
      <c r="E37" s="13"/>
      <c r="F37" s="13">
        <v>700</v>
      </c>
      <c r="G37" s="13"/>
      <c r="H37" s="13"/>
      <c r="I37" s="14"/>
      <c r="J37" s="2"/>
      <c r="K37" s="2"/>
      <c r="L37" s="2"/>
      <c r="M37" s="16"/>
      <c r="N37" s="2"/>
      <c r="O37" s="2"/>
    </row>
    <row r="38" spans="1:15" x14ac:dyDescent="0.3">
      <c r="A38" s="2" t="s">
        <v>62</v>
      </c>
      <c r="B38" s="13">
        <v>0</v>
      </c>
      <c r="C38" s="14"/>
      <c r="D38" s="2"/>
      <c r="E38" s="13"/>
      <c r="F38" s="13">
        <v>600</v>
      </c>
      <c r="G38" s="13"/>
      <c r="H38" s="13"/>
      <c r="I38" s="14"/>
      <c r="J38" s="2"/>
      <c r="K38" s="2"/>
      <c r="L38" s="2"/>
      <c r="M38" s="16"/>
      <c r="N38" s="2"/>
      <c r="O38" s="2"/>
    </row>
    <row r="39" spans="1:15" x14ac:dyDescent="0.3">
      <c r="A39" s="2" t="s">
        <v>63</v>
      </c>
      <c r="B39" s="13">
        <v>0</v>
      </c>
      <c r="C39" s="14"/>
      <c r="D39" s="2"/>
      <c r="E39" s="13"/>
      <c r="F39" s="13">
        <v>7000</v>
      </c>
      <c r="G39" s="29"/>
      <c r="H39" s="13"/>
      <c r="I39" s="14"/>
      <c r="J39" s="2"/>
      <c r="K39" s="13"/>
      <c r="L39" s="38"/>
      <c r="M39" s="16"/>
      <c r="N39" s="2"/>
      <c r="O39" s="18"/>
    </row>
    <row r="40" spans="1:15" x14ac:dyDescent="0.3">
      <c r="A40" s="2" t="s">
        <v>64</v>
      </c>
      <c r="B40" s="13">
        <v>12431.21</v>
      </c>
      <c r="C40" s="14"/>
      <c r="D40" s="39"/>
      <c r="E40" s="13"/>
      <c r="F40" s="13">
        <v>1000</v>
      </c>
      <c r="G40" s="29"/>
      <c r="H40" s="28"/>
      <c r="I40" s="14"/>
      <c r="J40" s="2"/>
      <c r="K40" s="2"/>
      <c r="L40" s="2"/>
      <c r="M40" s="16"/>
      <c r="N40" s="2"/>
      <c r="O40" s="18"/>
    </row>
    <row r="41" spans="1:15" x14ac:dyDescent="0.3">
      <c r="A41" s="2" t="s">
        <v>65</v>
      </c>
      <c r="B41" s="13">
        <v>0</v>
      </c>
      <c r="C41" s="14"/>
      <c r="D41" s="2"/>
      <c r="E41" s="29"/>
      <c r="F41" s="21">
        <v>500</v>
      </c>
      <c r="G41" s="13"/>
      <c r="H41" s="13"/>
      <c r="I41" s="14"/>
      <c r="J41" s="2"/>
      <c r="K41" s="18" t="s">
        <v>66</v>
      </c>
      <c r="L41" s="13"/>
      <c r="M41" s="16"/>
      <c r="N41" s="2">
        <v>9800</v>
      </c>
      <c r="O41" s="18"/>
    </row>
    <row r="42" spans="1:15" x14ac:dyDescent="0.3">
      <c r="A42" s="2"/>
      <c r="B42" s="13"/>
      <c r="C42" s="14"/>
      <c r="D42" s="2"/>
      <c r="E42" s="13"/>
      <c r="F42" s="13"/>
      <c r="G42" s="13"/>
      <c r="H42" s="13"/>
      <c r="I42" s="14"/>
      <c r="J42" s="2"/>
      <c r="K42" s="18"/>
      <c r="L42" s="13"/>
      <c r="M42" s="16"/>
      <c r="N42" s="2"/>
      <c r="O42" s="2"/>
    </row>
    <row r="43" spans="1:15" ht="15" thickBot="1" x14ac:dyDescent="0.35">
      <c r="A43" s="18" t="s">
        <v>67</v>
      </c>
      <c r="B43" s="23">
        <f>SUM(B37:B42)</f>
        <v>12431.21</v>
      </c>
      <c r="C43" s="36"/>
      <c r="D43" s="37"/>
      <c r="E43" s="40" t="s">
        <v>53</v>
      </c>
      <c r="F43" s="23">
        <f>SUM(F37:F41)</f>
        <v>9800</v>
      </c>
      <c r="G43" s="23">
        <f>SUM(G40:G42)</f>
        <v>0</v>
      </c>
      <c r="H43" s="23">
        <f>SUM(H40)</f>
        <v>0</v>
      </c>
      <c r="I43" s="14"/>
      <c r="J43" s="2"/>
      <c r="K43" s="41" t="s">
        <v>68</v>
      </c>
      <c r="L43" s="13"/>
      <c r="M43" s="16"/>
      <c r="N43" s="13">
        <f>N32-N41</f>
        <v>5699.8099999999995</v>
      </c>
      <c r="O43" s="2"/>
    </row>
    <row r="44" spans="1:15" ht="15" thickTop="1" x14ac:dyDescent="0.3"/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dcterms:created xsi:type="dcterms:W3CDTF">2025-09-01T12:34:12Z</dcterms:created>
  <dcterms:modified xsi:type="dcterms:W3CDTF">2025-09-01T12:37:02Z</dcterms:modified>
</cp:coreProperties>
</file>